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 der Kooij\Downloads\"/>
    </mc:Choice>
  </mc:AlternateContent>
  <xr:revisionPtr revIDLastSave="0" documentId="13_ncr:1_{9684151F-40B0-4159-8A1D-EC9610F07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81029"/>
</workbook>
</file>

<file path=xl/calcChain.xml><?xml version="1.0" encoding="utf-8"?>
<calcChain xmlns="http://schemas.openxmlformats.org/spreadsheetml/2006/main">
  <c r="C16" i="1" l="1"/>
  <c r="C18" i="1"/>
  <c r="C21" i="1"/>
  <c r="C17" i="1"/>
  <c r="E20" i="1"/>
  <c r="C20" i="1"/>
  <c r="C15" i="1"/>
  <c r="C8" i="1"/>
  <c r="C9" i="1"/>
  <c r="E18" i="1"/>
  <c r="E21" i="1"/>
  <c r="E17" i="1"/>
  <c r="E15" i="1"/>
  <c r="E8" i="1"/>
  <c r="E9" i="1"/>
  <c r="G16" i="1"/>
  <c r="G18" i="1"/>
  <c r="G17" i="1"/>
  <c r="G22" i="1"/>
  <c r="G9" i="1"/>
  <c r="G8" i="1"/>
  <c r="G10" i="1" s="1"/>
  <c r="G24" i="1" s="1"/>
  <c r="C22" i="1" l="1"/>
  <c r="C10" i="1"/>
  <c r="C24" i="1" l="1"/>
  <c r="E22" i="1" l="1"/>
  <c r="E10" i="1"/>
  <c r="E24" i="1" l="1"/>
</calcChain>
</file>

<file path=xl/sharedStrings.xml><?xml version="1.0" encoding="utf-8"?>
<sst xmlns="http://schemas.openxmlformats.org/spreadsheetml/2006/main" count="23" uniqueCount="22">
  <si>
    <t>baten</t>
  </si>
  <si>
    <t>Opbrengsten uit bezittingen</t>
  </si>
  <si>
    <t>Bijdrage gemeenteleden</t>
  </si>
  <si>
    <t>Subsidies en overige bijdragen van derden</t>
  </si>
  <si>
    <t>lasten</t>
  </si>
  <si>
    <t>Bestedingen pastoraat (predikant/kerkelijk werker)</t>
  </si>
  <si>
    <t>Bestedingen kerkdiensten, catechese en gemeentewerk</t>
  </si>
  <si>
    <t>Bijdragen aan andere organen binnen de kerk</t>
  </si>
  <si>
    <t>Lasten kerkelijke gebouwen (incl afschrijvingen)</t>
  </si>
  <si>
    <t>Lasten overige eigendommen en inventarissen</t>
  </si>
  <si>
    <t>Salarissen (koster, organisten e.a.)</t>
  </si>
  <si>
    <t>Lasten beheer en administratie, bankkosten en rente</t>
  </si>
  <si>
    <t>begroting</t>
  </si>
  <si>
    <t>rekening</t>
  </si>
  <si>
    <t>RESULTAAT (totaal baten-lasten)</t>
  </si>
  <si>
    <t>TOTAAL BATEN</t>
  </si>
  <si>
    <t>TOTAAL LASTEN</t>
  </si>
  <si>
    <t>CHR. GER. KERK DORDRECHT - ZUID</t>
  </si>
  <si>
    <t>Wij verklaren dat bovenstaande gegevens naar waarheid zijn ingevuld en op deugdelijke wijze zijn gecontroleerd.</t>
  </si>
  <si>
    <t>Kascontrole van de kerk uitgevoerd op :</t>
  </si>
  <si>
    <t>Datum laatste kerkvisitatie:</t>
  </si>
  <si>
    <t>Kascontrole van de diaconie uitgevoerd op: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</si>
</sst>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8" xfId="1" applyNumberFormat="1" applyFont="1" applyFill="1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/>
    <xf numFmtId="0" fontId="0" fillId="0" borderId="7" xfId="0" applyBorder="1"/>
    <xf numFmtId="0" fontId="0" fillId="0" borderId="3" xfId="0" applyBorder="1"/>
    <xf numFmtId="164" fontId="0" fillId="0" borderId="1" xfId="1" applyNumberFormat="1" applyFont="1" applyBorder="1"/>
    <xf numFmtId="164" fontId="0" fillId="0" borderId="11" xfId="1" applyNumberFormat="1" applyFont="1" applyBorder="1"/>
    <xf numFmtId="0" fontId="0" fillId="0" borderId="11" xfId="0" applyBorder="1"/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0" fillId="0" borderId="12" xfId="1" applyNumberFormat="1" applyFont="1" applyBorder="1"/>
    <xf numFmtId="164" fontId="0" fillId="0" borderId="13" xfId="1" applyNumberFormat="1" applyFont="1" applyBorder="1"/>
    <xf numFmtId="0" fontId="0" fillId="0" borderId="13" xfId="0" applyBorder="1"/>
    <xf numFmtId="0" fontId="0" fillId="0" borderId="0" xfId="0" quotePrefix="1"/>
    <xf numFmtId="164" fontId="0" fillId="0" borderId="12" xfId="1" applyNumberFormat="1" applyFont="1" applyFill="1" applyBorder="1"/>
    <xf numFmtId="164" fontId="0" fillId="0" borderId="9" xfId="1" applyNumberFormat="1" applyFont="1" applyFill="1" applyBorder="1"/>
    <xf numFmtId="164" fontId="0" fillId="0" borderId="1" xfId="1" applyNumberFormat="1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3" fillId="0" borderId="8" xfId="1" applyNumberFormat="1" applyFont="1" applyFill="1" applyBorder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0" xfId="0" applyNumberFormat="1" applyFill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29"/>
  <sheetViews>
    <sheetView tabSelected="1" workbookViewId="0">
      <selection activeCell="G29" sqref="G29"/>
    </sheetView>
  </sheetViews>
  <sheetFormatPr defaultRowHeight="15" x14ac:dyDescent="0.25"/>
  <cols>
    <col min="2" max="2" width="52.28515625" bestFit="1" customWidth="1"/>
    <col min="3" max="3" width="11" bestFit="1" customWidth="1"/>
    <col min="4" max="4" width="3.85546875" customWidth="1"/>
    <col min="5" max="5" width="11.140625" bestFit="1" customWidth="1"/>
    <col min="6" max="6" width="3.28515625" customWidth="1"/>
    <col min="7" max="7" width="11" bestFit="1" customWidth="1"/>
  </cols>
  <sheetData>
    <row r="3" spans="2:7" x14ac:dyDescent="0.25">
      <c r="B3" s="32" t="s">
        <v>17</v>
      </c>
      <c r="C3" s="7">
        <v>2025</v>
      </c>
      <c r="D3" s="1"/>
      <c r="E3" s="7">
        <v>2025</v>
      </c>
      <c r="F3" s="1"/>
      <c r="G3" s="7">
        <v>2024</v>
      </c>
    </row>
    <row r="4" spans="2:7" x14ac:dyDescent="0.25">
      <c r="B4" s="33"/>
      <c r="C4" s="12" t="s">
        <v>13</v>
      </c>
      <c r="D4" s="13"/>
      <c r="E4" s="12" t="s">
        <v>12</v>
      </c>
      <c r="F4" s="13"/>
      <c r="G4" s="12" t="s">
        <v>13</v>
      </c>
    </row>
    <row r="5" spans="2:7" x14ac:dyDescent="0.25">
      <c r="B5" s="14" t="s">
        <v>0</v>
      </c>
      <c r="C5" s="15"/>
      <c r="D5" s="16"/>
      <c r="E5" s="15"/>
      <c r="F5" s="16"/>
      <c r="G5" s="15"/>
    </row>
    <row r="6" spans="2:7" x14ac:dyDescent="0.25">
      <c r="B6" s="2"/>
      <c r="C6" s="8"/>
      <c r="D6" s="4"/>
      <c r="E6" s="10"/>
      <c r="G6" s="8"/>
    </row>
    <row r="7" spans="2:7" x14ac:dyDescent="0.25">
      <c r="B7" s="2" t="s">
        <v>1</v>
      </c>
      <c r="C7" s="8">
        <v>0</v>
      </c>
      <c r="D7" s="4"/>
      <c r="E7" s="10"/>
      <c r="G7" s="8">
        <v>0</v>
      </c>
    </row>
    <row r="8" spans="2:7" x14ac:dyDescent="0.25">
      <c r="B8" s="2" t="s">
        <v>2</v>
      </c>
      <c r="C8" s="8">
        <f>260820+59132+8463</f>
        <v>328415</v>
      </c>
      <c r="D8" s="4"/>
      <c r="E8" s="10">
        <f>323650-18650+10350</f>
        <v>315350</v>
      </c>
      <c r="G8" s="8">
        <f>322640-19625+13817-5410</f>
        <v>311422</v>
      </c>
    </row>
    <row r="9" spans="2:7" x14ac:dyDescent="0.25">
      <c r="B9" s="2" t="s">
        <v>3</v>
      </c>
      <c r="C9" s="8">
        <f>8688+6163</f>
        <v>14851</v>
      </c>
      <c r="D9" s="4"/>
      <c r="E9" s="10">
        <f>11650+7000</f>
        <v>18650</v>
      </c>
      <c r="G9" s="8">
        <f>12939+6686</f>
        <v>19625</v>
      </c>
    </row>
    <row r="10" spans="2:7" ht="15.75" thickBot="1" x14ac:dyDescent="0.3">
      <c r="B10" s="21" t="s">
        <v>15</v>
      </c>
      <c r="C10" s="22">
        <f>SUM(C7:C9)</f>
        <v>343266</v>
      </c>
      <c r="D10" s="23"/>
      <c r="E10" s="26">
        <f>SUM(E7:E9)</f>
        <v>334000</v>
      </c>
      <c r="F10" s="24"/>
      <c r="G10" s="22">
        <f>SUM(G7:G9)</f>
        <v>331047</v>
      </c>
    </row>
    <row r="11" spans="2:7" ht="15.75" thickTop="1" x14ac:dyDescent="0.25">
      <c r="B11" s="2"/>
      <c r="C11" s="8"/>
      <c r="D11" s="4"/>
      <c r="E11" s="10"/>
      <c r="G11" s="8"/>
    </row>
    <row r="12" spans="2:7" x14ac:dyDescent="0.25">
      <c r="B12" s="11"/>
      <c r="C12" s="9"/>
      <c r="D12" s="5"/>
      <c r="E12" s="27"/>
      <c r="F12" s="6"/>
      <c r="G12" s="9"/>
    </row>
    <row r="13" spans="2:7" x14ac:dyDescent="0.25">
      <c r="B13" s="2"/>
      <c r="C13" s="8"/>
      <c r="D13" s="4"/>
      <c r="E13" s="10"/>
      <c r="G13" s="8"/>
    </row>
    <row r="14" spans="2:7" x14ac:dyDescent="0.25">
      <c r="B14" s="3" t="s">
        <v>4</v>
      </c>
      <c r="C14" s="8"/>
      <c r="D14" s="4"/>
      <c r="E14" s="10"/>
      <c r="G14" s="8"/>
    </row>
    <row r="15" spans="2:7" x14ac:dyDescent="0.25">
      <c r="B15" s="2" t="s">
        <v>5</v>
      </c>
      <c r="C15" s="8">
        <f>88150+8809</f>
        <v>96959</v>
      </c>
      <c r="D15" s="4"/>
      <c r="E15" s="31">
        <f>87150+10000+7500</f>
        <v>104650</v>
      </c>
      <c r="G15" s="8">
        <v>82757</v>
      </c>
    </row>
    <row r="16" spans="2:7" x14ac:dyDescent="0.25">
      <c r="B16" s="2" t="s">
        <v>6</v>
      </c>
      <c r="C16" s="8">
        <f>90531-54316</f>
        <v>36215</v>
      </c>
      <c r="D16" s="4"/>
      <c r="E16" s="31">
        <v>37827</v>
      </c>
      <c r="G16" s="8">
        <f>51878-24435+13717</f>
        <v>41160</v>
      </c>
    </row>
    <row r="17" spans="2:7" x14ac:dyDescent="0.25">
      <c r="B17" s="2" t="s">
        <v>7</v>
      </c>
      <c r="C17" s="8">
        <f>50447+3204</f>
        <v>53651</v>
      </c>
      <c r="D17" s="4"/>
      <c r="E17" s="31">
        <f>47908+3500</f>
        <v>51408</v>
      </c>
      <c r="G17" s="8">
        <f>47728+2878</f>
        <v>50606</v>
      </c>
    </row>
    <row r="18" spans="2:7" x14ac:dyDescent="0.25">
      <c r="B18" s="2" t="s">
        <v>8</v>
      </c>
      <c r="C18" s="8">
        <f>23750+23222+12941+25365</f>
        <v>85278</v>
      </c>
      <c r="D18" s="4"/>
      <c r="E18" s="31">
        <f>60000+14000+23750+25365</f>
        <v>123115</v>
      </c>
      <c r="G18" s="8">
        <f>88782+6431+4178+23790</f>
        <v>123181</v>
      </c>
    </row>
    <row r="19" spans="2:7" x14ac:dyDescent="0.25">
      <c r="B19" s="2" t="s">
        <v>9</v>
      </c>
      <c r="C19" s="8"/>
      <c r="D19" s="4"/>
      <c r="E19" s="31"/>
      <c r="G19" s="8"/>
    </row>
    <row r="20" spans="2:7" x14ac:dyDescent="0.25">
      <c r="B20" s="2" t="s">
        <v>10</v>
      </c>
      <c r="C20" s="8">
        <f>2515+4996</f>
        <v>7511</v>
      </c>
      <c r="D20" s="4"/>
      <c r="E20" s="31">
        <f>3000+5000</f>
        <v>8000</v>
      </c>
      <c r="G20" s="8">
        <v>5326</v>
      </c>
    </row>
    <row r="21" spans="2:7" x14ac:dyDescent="0.25">
      <c r="B21" s="2" t="s">
        <v>11</v>
      </c>
      <c r="C21" s="8">
        <f>5306.58+1401+2628</f>
        <v>9335.58</v>
      </c>
      <c r="D21" s="4"/>
      <c r="E21" s="31">
        <f>5000+1000+3000</f>
        <v>9000</v>
      </c>
      <c r="G21" s="8">
        <v>8892</v>
      </c>
    </row>
    <row r="22" spans="2:7" ht="15.75" thickBot="1" x14ac:dyDescent="0.3">
      <c r="B22" s="21" t="s">
        <v>16</v>
      </c>
      <c r="C22" s="22">
        <f>SUM(C15:C21)</f>
        <v>288949.58</v>
      </c>
      <c r="D22" s="23"/>
      <c r="E22" s="26">
        <f>SUM(E15:E21)</f>
        <v>334000</v>
      </c>
      <c r="F22" s="24"/>
      <c r="G22" s="22">
        <f>SUM(G15:G21)</f>
        <v>311922</v>
      </c>
    </row>
    <row r="23" spans="2:7" ht="15.75" thickTop="1" x14ac:dyDescent="0.25">
      <c r="B23" s="2"/>
      <c r="C23" s="8"/>
      <c r="D23" s="4"/>
      <c r="E23" s="10"/>
      <c r="G23" s="8"/>
    </row>
    <row r="24" spans="2:7" x14ac:dyDescent="0.25">
      <c r="B24" s="20" t="s">
        <v>14</v>
      </c>
      <c r="C24" s="17">
        <f>+C10-C22</f>
        <v>54316.419999999984</v>
      </c>
      <c r="D24" s="18"/>
      <c r="E24" s="28">
        <f>+E10-E22</f>
        <v>0</v>
      </c>
      <c r="F24" s="19"/>
      <c r="G24" s="17">
        <f>+G10-G22</f>
        <v>19125</v>
      </c>
    </row>
    <row r="26" spans="2:7" x14ac:dyDescent="0.25">
      <c r="B26" s="29" t="s">
        <v>18</v>
      </c>
    </row>
    <row r="27" spans="2:7" x14ac:dyDescent="0.25">
      <c r="B27" t="s">
        <v>20</v>
      </c>
      <c r="C27" s="34">
        <v>45922</v>
      </c>
      <c r="E27" s="25"/>
    </row>
    <row r="28" spans="2:7" x14ac:dyDescent="0.25">
      <c r="B28" s="30" t="s">
        <v>19</v>
      </c>
      <c r="C28" s="34">
        <v>46070</v>
      </c>
    </row>
    <row r="29" spans="2:7" x14ac:dyDescent="0.25">
      <c r="B29" t="s">
        <v>21</v>
      </c>
      <c r="C29" s="34">
        <v>46055</v>
      </c>
    </row>
  </sheetData>
  <mergeCells count="1">
    <mergeCell ref="B3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der Graaf - Verdi Import B.V.</dc:creator>
  <cp:lastModifiedBy>Hadinda van Vugt</cp:lastModifiedBy>
  <cp:lastPrinted>2025-07-24T12:02:15Z</cp:lastPrinted>
  <dcterms:created xsi:type="dcterms:W3CDTF">2015-09-02T12:26:17Z</dcterms:created>
  <dcterms:modified xsi:type="dcterms:W3CDTF">2026-08-04T18:30:55Z</dcterms:modified>
</cp:coreProperties>
</file>